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asiszahlen" sheetId="1" r:id="rId1"/>
    <sheet name="Erlösplanung" sheetId="2" r:id="rId2"/>
    <sheet name="Ergebnisplanung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<sst xmlns="http://schemas.openxmlformats.org/spreadsheetml/2006/main" count="98" uniqueCount="87">
  <si>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Planung Servicegeschäft</t>
  </si>
  <si>
    <t>Davon im Januar</t>
  </si>
  <si>
    <t>Davon im Februar</t>
  </si>
  <si>
    <t>Davon im März</t>
  </si>
  <si>
    <t>Davon im April</t>
  </si>
  <si>
    <t>Davon im Mai</t>
  </si>
  <si>
    <t>Davon im Juni</t>
  </si>
  <si>
    <t>Davon im Juli</t>
  </si>
  <si>
    <t>Davon im August</t>
  </si>
  <si>
    <t>Davon im September</t>
  </si>
  <si>
    <t>Davon im November</t>
  </si>
  <si>
    <t>Davon im Oktober</t>
  </si>
  <si>
    <t>Euro</t>
  </si>
  <si>
    <t>Prozent</t>
  </si>
  <si>
    <t>Teileerlös aktuelles Jahr</t>
  </si>
  <si>
    <t>Ersatzteile</t>
  </si>
  <si>
    <t>Zubehör</t>
  </si>
  <si>
    <t>Sonstiges</t>
  </si>
  <si>
    <t>Sonstige Erlöse</t>
  </si>
  <si>
    <t>Fremdarbeit</t>
  </si>
  <si>
    <t>TÜV etc.</t>
  </si>
  <si>
    <t>Monteur</t>
  </si>
  <si>
    <t>Gesamt</t>
  </si>
  <si>
    <t>Teile-Lohn-Verhältnis</t>
  </si>
  <si>
    <t>Stundenverrechnungssatz</t>
  </si>
  <si>
    <t>Aktuelles Jahr</t>
  </si>
  <si>
    <t>Plan</t>
  </si>
  <si>
    <t>Anwesenheitstage</t>
  </si>
  <si>
    <t>Müller</t>
  </si>
  <si>
    <t>Auslastung</t>
  </si>
  <si>
    <t>Leistungsgrad</t>
  </si>
  <si>
    <t>verkaufte Stunden</t>
  </si>
  <si>
    <t>Umsatz</t>
  </si>
  <si>
    <t>Meier</t>
  </si>
  <si>
    <t>Schmitz</t>
  </si>
  <si>
    <t>Teileerlös</t>
  </si>
  <si>
    <t>Lohnerlös</t>
  </si>
  <si>
    <t>Gesamterlös</t>
  </si>
  <si>
    <t>Erlöse gesamt</t>
  </si>
  <si>
    <t>Löhne Monteure</t>
  </si>
  <si>
    <t>Gehälter Mitarbeiter</t>
  </si>
  <si>
    <t>Gehalt GF</t>
  </si>
  <si>
    <t>Wareneinsatz</t>
  </si>
  <si>
    <t>Direkte Kosten</t>
  </si>
  <si>
    <t>Miete/ Abschreibung</t>
  </si>
  <si>
    <t>GWG (Anschaffungen bis 400 Euro)</t>
  </si>
  <si>
    <t>Entsorgung/ Fracht</t>
  </si>
  <si>
    <t>Werkstattnacharbeit</t>
  </si>
  <si>
    <t>Fremdleistung</t>
  </si>
  <si>
    <t>Direkte Kosten gesamt</t>
  </si>
  <si>
    <t>Heizmaterial/ Strom/ Gas</t>
  </si>
  <si>
    <t>Büromaterial</t>
  </si>
  <si>
    <t>Gebühren/Beiträge</t>
  </si>
  <si>
    <t>Versicherungen</t>
  </si>
  <si>
    <t>Reise/ Bewirtungskosten</t>
  </si>
  <si>
    <t>Porto/ Telefon</t>
  </si>
  <si>
    <t>Werbekosten</t>
  </si>
  <si>
    <t>Sonstige Kosten</t>
  </si>
  <si>
    <t>Indirekte Kosten</t>
  </si>
  <si>
    <t>Instandhaltung Betriebseinrichtung</t>
  </si>
  <si>
    <t>Instandhaltungen Gebäude</t>
  </si>
  <si>
    <t>Fuhrpark</t>
  </si>
  <si>
    <t>Indirekte Kosten gesamt</t>
  </si>
  <si>
    <t>Rohertrag</t>
  </si>
  <si>
    <t>Betriebsergebnis</t>
  </si>
  <si>
    <t>Steuern</t>
  </si>
  <si>
    <t>Körperschaftssteuern</t>
  </si>
  <si>
    <t>Solidaritätszuschlag zu KöSt</t>
  </si>
  <si>
    <t>Gewerbesteuer</t>
  </si>
  <si>
    <t>Summe Steuern</t>
  </si>
  <si>
    <t>(Hebesatz 450% angenommen)</t>
  </si>
  <si>
    <t>Unternehmensergebnis</t>
  </si>
  <si>
    <t>Laufendes Jahr</t>
  </si>
  <si>
    <t>Gesamterlös laufendes Jahr</t>
  </si>
  <si>
    <t>Betrachtungsmonate</t>
  </si>
  <si>
    <t>Gesamterlös prognostiziert</t>
  </si>
  <si>
    <t>Davon im Dezember</t>
  </si>
  <si>
    <t>Gesamtbetrag</t>
  </si>
  <si>
    <t>Stunden pro Tag</t>
  </si>
  <si>
    <t>n.n</t>
  </si>
  <si>
    <t>Gesamt-Lohnerlös</t>
  </si>
  <si>
    <t>Plan 2013</t>
  </si>
  <si>
    <t>Schritt 1: Basis/Monatszahlen</t>
  </si>
  <si>
    <t>Schritt 2: Planung Erlöse</t>
  </si>
  <si>
    <t>Schritt 3: Planung Ergebnis</t>
  </si>
  <si>
    <t>Kalkulationshilfe</t>
  </si>
  <si>
    <t>Diese Kalkulationshilfe erhebt keinen Anspruch auf Vollständigkeit. Von daher ist aus der Verwendung kein rechtlicher Anspruch jeglicher Art ableitbar.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</si>
</sst>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4" fontId="30" fillId="0" borderId="0" xfId="57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44" fontId="30" fillId="0" borderId="10" xfId="0" applyNumberFormat="1" applyFont="1" applyBorder="1" applyAlignment="1">
      <alignment/>
    </xf>
    <xf numFmtId="44" fontId="0" fillId="0" borderId="10" xfId="57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10" xfId="0" applyFont="1" applyBorder="1" applyAlignment="1" applyProtection="1">
      <alignment/>
      <protection hidden="1"/>
    </xf>
    <xf numFmtId="0" fontId="44" fillId="33" borderId="10" xfId="0" applyFont="1" applyFill="1" applyBorder="1" applyAlignment="1">
      <alignment/>
    </xf>
    <xf numFmtId="4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3" fillId="33" borderId="10" xfId="0" applyFont="1" applyFill="1" applyBorder="1" applyAlignment="1" applyProtection="1">
      <alignment/>
      <protection hidden="1"/>
    </xf>
    <xf numFmtId="0" fontId="23" fillId="34" borderId="10" xfId="0" applyFont="1" applyFill="1" applyBorder="1" applyAlignment="1" applyProtection="1">
      <alignment/>
      <protection hidden="1"/>
    </xf>
    <xf numFmtId="44" fontId="30" fillId="34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44" fontId="42" fillId="34" borderId="10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164" fontId="0" fillId="0" borderId="10" xfId="49" applyNumberFormat="1" applyFont="1" applyBorder="1" applyAlignment="1" applyProtection="1">
      <alignment/>
      <protection hidden="1"/>
    </xf>
    <xf numFmtId="164" fontId="30" fillId="33" borderId="10" xfId="49" applyNumberFormat="1" applyFont="1" applyFill="1" applyBorder="1" applyAlignment="1" applyProtection="1">
      <alignment/>
      <protection hidden="1"/>
    </xf>
    <xf numFmtId="164" fontId="30" fillId="0" borderId="10" xfId="49" applyNumberFormat="1" applyFont="1" applyBorder="1" applyAlignment="1" applyProtection="1">
      <alignment/>
      <protection hidden="1"/>
    </xf>
    <xf numFmtId="164" fontId="30" fillId="34" borderId="10" xfId="49" applyNumberFormat="1" applyFont="1" applyFill="1" applyBorder="1" applyAlignment="1" applyProtection="1">
      <alignment/>
      <protection hidden="1"/>
    </xf>
    <xf numFmtId="10" fontId="30" fillId="33" borderId="10" xfId="49" applyNumberFormat="1" applyFont="1" applyFill="1" applyBorder="1" applyAlignment="1" applyProtection="1">
      <alignment/>
      <protection hidden="1"/>
    </xf>
    <xf numFmtId="10" fontId="0" fillId="0" borderId="10" xfId="49" applyNumberFormat="1" applyFont="1" applyBorder="1" applyAlignment="1" applyProtection="1">
      <alignment/>
      <protection hidden="1"/>
    </xf>
    <xf numFmtId="10" fontId="30" fillId="34" borderId="10" xfId="49" applyNumberFormat="1" applyFont="1" applyFill="1" applyBorder="1" applyAlignment="1" applyProtection="1">
      <alignment/>
      <protection hidden="1"/>
    </xf>
    <xf numFmtId="44" fontId="0" fillId="30" borderId="10" xfId="0" applyNumberFormat="1" applyFill="1" applyBorder="1" applyAlignment="1" applyProtection="1">
      <alignment/>
      <protection locked="0"/>
    </xf>
    <xf numFmtId="44" fontId="0" fillId="30" borderId="10" xfId="57" applyFont="1" applyFill="1" applyBorder="1" applyAlignment="1" applyProtection="1">
      <alignment/>
      <protection locked="0"/>
    </xf>
    <xf numFmtId="0" fontId="0" fillId="30" borderId="10" xfId="0" applyFill="1" applyBorder="1" applyAlignment="1" applyProtection="1">
      <alignment/>
      <protection locked="0"/>
    </xf>
    <xf numFmtId="0" fontId="45" fillId="30" borderId="10" xfId="0" applyFont="1" applyFill="1" applyBorder="1" applyAlignment="1" applyProtection="1">
      <alignment/>
      <protection locked="0"/>
    </xf>
    <xf numFmtId="0" fontId="22" fillId="30" borderId="10" xfId="0" applyFont="1" applyFill="1" applyBorder="1" applyAlignment="1" applyProtection="1">
      <alignment/>
      <protection hidden="1" locked="0"/>
    </xf>
    <xf numFmtId="44" fontId="30" fillId="0" borderId="10" xfId="57" applyFont="1" applyBorder="1" applyAlignment="1">
      <alignment/>
    </xf>
    <xf numFmtId="9" fontId="0" fillId="0" borderId="10" xfId="49" applyFont="1" applyBorder="1" applyAlignment="1">
      <alignment/>
    </xf>
    <xf numFmtId="1" fontId="0" fillId="0" borderId="10" xfId="0" applyNumberForma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4</xdr:col>
      <xdr:colOff>1685925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3600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171450</xdr:rowOff>
    </xdr:from>
    <xdr:to>
      <xdr:col>6</xdr:col>
      <xdr:colOff>857250</xdr:colOff>
      <xdr:row>4</xdr:row>
      <xdr:rowOff>228600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1450"/>
          <a:ext cx="3600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38100</xdr:rowOff>
    </xdr:from>
    <xdr:to>
      <xdr:col>3</xdr:col>
      <xdr:colOff>2095500</xdr:colOff>
      <xdr:row>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100"/>
          <a:ext cx="3600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34.8515625" style="0" customWidth="1"/>
    <col min="2" max="2" width="16.00390625" style="0" customWidth="1"/>
    <col min="4" max="4" width="4.7109375" style="0" customWidth="1"/>
    <col min="5" max="5" width="25.7109375" style="0" customWidth="1"/>
  </cols>
  <sheetData>
    <row r="1" ht="45" customHeight="1">
      <c r="A1" s="41" t="s">
        <v>85</v>
      </c>
    </row>
    <row r="2" ht="21">
      <c r="A2" s="4" t="s">
        <v>0</v>
      </c>
    </row>
    <row r="4" ht="18.75">
      <c r="A4" s="3" t="s">
        <v>82</v>
      </c>
    </row>
    <row r="5" spans="1:5" s="2" customFormat="1" ht="15">
      <c r="A5" s="13"/>
      <c r="B5" s="13" t="s">
        <v>25</v>
      </c>
      <c r="C5" s="13" t="s">
        <v>13</v>
      </c>
      <c r="D5" s="13"/>
      <c r="E5" s="13" t="s">
        <v>26</v>
      </c>
    </row>
    <row r="6" spans="1:5" ht="15">
      <c r="A6" s="13" t="s">
        <v>80</v>
      </c>
      <c r="B6" s="34">
        <v>200000</v>
      </c>
      <c r="C6" s="38">
        <f>B6/B6</f>
        <v>1</v>
      </c>
      <c r="D6" s="6"/>
      <c r="E6" s="9">
        <f>Erlösplanung!G16</f>
        <v>257335.84800000003</v>
      </c>
    </row>
    <row r="7" spans="1:5" ht="15">
      <c r="A7" s="6" t="s">
        <v>1</v>
      </c>
      <c r="B7" s="34">
        <v>10000</v>
      </c>
      <c r="C7" s="38">
        <f>B7/$B$6</f>
        <v>0.05</v>
      </c>
      <c r="D7" s="6"/>
      <c r="E7" s="9">
        <f>$E$6*C7</f>
        <v>12866.792400000002</v>
      </c>
    </row>
    <row r="8" spans="1:5" ht="15">
      <c r="A8" s="6" t="s">
        <v>2</v>
      </c>
      <c r="B8" s="34">
        <v>12000</v>
      </c>
      <c r="C8" s="38">
        <f aca="true" t="shared" si="0" ref="C8:C18">B8/$B$6</f>
        <v>0.06</v>
      </c>
      <c r="D8" s="6"/>
      <c r="E8" s="9">
        <f aca="true" t="shared" si="1" ref="E8:E18">$E$6*C8</f>
        <v>15440.150880000001</v>
      </c>
    </row>
    <row r="9" spans="1:5" ht="15">
      <c r="A9" s="6" t="s">
        <v>3</v>
      </c>
      <c r="B9" s="34">
        <v>14000</v>
      </c>
      <c r="C9" s="38">
        <f t="shared" si="0"/>
        <v>0.07</v>
      </c>
      <c r="D9" s="6"/>
      <c r="E9" s="9">
        <f t="shared" si="1"/>
        <v>18013.509360000004</v>
      </c>
    </row>
    <row r="10" spans="1:5" ht="15">
      <c r="A10" s="6" t="s">
        <v>4</v>
      </c>
      <c r="B10" s="34">
        <v>15000</v>
      </c>
      <c r="C10" s="38">
        <f t="shared" si="0"/>
        <v>0.075</v>
      </c>
      <c r="D10" s="6"/>
      <c r="E10" s="9">
        <f t="shared" si="1"/>
        <v>19300.1886</v>
      </c>
    </row>
    <row r="11" spans="1:5" ht="15">
      <c r="A11" s="6" t="s">
        <v>5</v>
      </c>
      <c r="B11" s="34">
        <v>16000</v>
      </c>
      <c r="C11" s="38">
        <f t="shared" si="0"/>
        <v>0.08</v>
      </c>
      <c r="D11" s="6"/>
      <c r="E11" s="9">
        <f t="shared" si="1"/>
        <v>20586.867840000003</v>
      </c>
    </row>
    <row r="12" spans="1:5" ht="15">
      <c r="A12" s="6" t="s">
        <v>6</v>
      </c>
      <c r="B12" s="34">
        <v>14000</v>
      </c>
      <c r="C12" s="38">
        <f t="shared" si="0"/>
        <v>0.07</v>
      </c>
      <c r="D12" s="6"/>
      <c r="E12" s="9">
        <f t="shared" si="1"/>
        <v>18013.509360000004</v>
      </c>
    </row>
    <row r="13" spans="1:5" ht="15">
      <c r="A13" s="6" t="s">
        <v>7</v>
      </c>
      <c r="B13" s="34">
        <v>19000</v>
      </c>
      <c r="C13" s="38">
        <f t="shared" si="0"/>
        <v>0.095</v>
      </c>
      <c r="D13" s="6"/>
      <c r="E13" s="9">
        <f t="shared" si="1"/>
        <v>24446.905560000003</v>
      </c>
    </row>
    <row r="14" spans="1:5" ht="15">
      <c r="A14" s="6" t="s">
        <v>8</v>
      </c>
      <c r="B14" s="34">
        <v>23000</v>
      </c>
      <c r="C14" s="38">
        <f t="shared" si="0"/>
        <v>0.115</v>
      </c>
      <c r="D14" s="6"/>
      <c r="E14" s="9">
        <f t="shared" si="1"/>
        <v>29593.622520000004</v>
      </c>
    </row>
    <row r="15" spans="1:5" ht="15">
      <c r="A15" s="6" t="s">
        <v>9</v>
      </c>
      <c r="B15" s="34">
        <v>14000</v>
      </c>
      <c r="C15" s="38">
        <f t="shared" si="0"/>
        <v>0.07</v>
      </c>
      <c r="D15" s="6"/>
      <c r="E15" s="9">
        <f t="shared" si="1"/>
        <v>18013.509360000004</v>
      </c>
    </row>
    <row r="16" spans="1:5" ht="15">
      <c r="A16" s="6" t="s">
        <v>11</v>
      </c>
      <c r="B16" s="34">
        <v>23000</v>
      </c>
      <c r="C16" s="38">
        <f t="shared" si="0"/>
        <v>0.115</v>
      </c>
      <c r="D16" s="6"/>
      <c r="E16" s="9">
        <f t="shared" si="1"/>
        <v>29593.622520000004</v>
      </c>
    </row>
    <row r="17" spans="1:5" ht="15">
      <c r="A17" s="6" t="s">
        <v>10</v>
      </c>
      <c r="B17" s="34">
        <v>19000</v>
      </c>
      <c r="C17" s="38">
        <f t="shared" si="0"/>
        <v>0.095</v>
      </c>
      <c r="D17" s="6"/>
      <c r="E17" s="9">
        <f t="shared" si="1"/>
        <v>24446.905560000003</v>
      </c>
    </row>
    <row r="18" spans="1:5" ht="15">
      <c r="A18" s="6" t="s">
        <v>76</v>
      </c>
      <c r="B18" s="34">
        <v>21000</v>
      </c>
      <c r="C18" s="38">
        <f t="shared" si="0"/>
        <v>0.105</v>
      </c>
      <c r="D18" s="6"/>
      <c r="E18" s="9">
        <f t="shared" si="1"/>
        <v>27020.264040000002</v>
      </c>
    </row>
    <row r="19" ht="15">
      <c r="C19" s="1"/>
    </row>
    <row r="20" spans="1:2" ht="15">
      <c r="A20" s="13" t="s">
        <v>14</v>
      </c>
      <c r="B20" s="6" t="s">
        <v>12</v>
      </c>
    </row>
    <row r="21" spans="1:2" ht="15">
      <c r="A21" s="6" t="s">
        <v>15</v>
      </c>
      <c r="B21" s="34">
        <v>180000</v>
      </c>
    </row>
    <row r="22" spans="1:2" ht="15">
      <c r="A22" s="6" t="s">
        <v>16</v>
      </c>
      <c r="B22" s="34">
        <v>5000</v>
      </c>
    </row>
    <row r="23" spans="1:2" ht="15">
      <c r="A23" s="6" t="s">
        <v>17</v>
      </c>
      <c r="B23" s="34">
        <v>15000</v>
      </c>
    </row>
    <row r="24" spans="1:2" ht="15">
      <c r="A24" s="13" t="s">
        <v>22</v>
      </c>
      <c r="B24" s="13">
        <f>SUM(B21:B23)</f>
        <v>200000</v>
      </c>
    </row>
    <row r="25" spans="1:2" ht="15">
      <c r="A25" s="40"/>
      <c r="B25" s="40"/>
    </row>
    <row r="26" spans="1:2" ht="15">
      <c r="A26" s="40" t="s">
        <v>23</v>
      </c>
      <c r="B26" s="40">
        <f>B24/B6</f>
        <v>1</v>
      </c>
    </row>
    <row r="29" spans="1:2" ht="15">
      <c r="A29" s="13" t="s">
        <v>18</v>
      </c>
      <c r="B29" s="6" t="s">
        <v>12</v>
      </c>
    </row>
    <row r="30" spans="1:2" ht="15">
      <c r="A30" s="6" t="s">
        <v>19</v>
      </c>
      <c r="B30" s="34">
        <v>15000</v>
      </c>
    </row>
    <row r="31" spans="1:2" ht="15">
      <c r="A31" s="6" t="s">
        <v>20</v>
      </c>
      <c r="B31" s="34">
        <v>8000</v>
      </c>
    </row>
    <row r="32" spans="1:2" ht="15">
      <c r="A32" s="13" t="s">
        <v>22</v>
      </c>
      <c r="B32" s="13">
        <f>SUM(B30:B31)</f>
        <v>23000</v>
      </c>
    </row>
    <row r="33" spans="1:2" ht="15">
      <c r="A33" s="6"/>
      <c r="B33" s="6"/>
    </row>
    <row r="34" spans="1:2" ht="15">
      <c r="A34" s="37" t="s">
        <v>73</v>
      </c>
      <c r="B34" s="37">
        <f>B6+B24+B32</f>
        <v>423000</v>
      </c>
    </row>
    <row r="35" spans="1:2" ht="15">
      <c r="A35" s="6"/>
      <c r="B35" s="6"/>
    </row>
    <row r="36" spans="1:2" ht="15">
      <c r="A36" s="6" t="s">
        <v>74</v>
      </c>
      <c r="B36" s="34">
        <v>11</v>
      </c>
    </row>
    <row r="37" spans="1:2" ht="15">
      <c r="A37" s="6"/>
      <c r="B37" s="6"/>
    </row>
    <row r="38" spans="1:2" ht="15">
      <c r="A38" s="13" t="s">
        <v>75</v>
      </c>
      <c r="B38" s="37">
        <f>B34/B36*12</f>
        <v>461454.54545454547</v>
      </c>
    </row>
    <row r="41" spans="1:5" ht="34.5" customHeight="1">
      <c r="A41" s="44" t="s">
        <v>86</v>
      </c>
      <c r="B41" s="44"/>
      <c r="C41" s="44"/>
      <c r="D41" s="44"/>
      <c r="E41" s="44"/>
    </row>
  </sheetData>
  <sheetProtection sheet="1" objects="1" scenarios="1" selectLockedCells="1"/>
  <mergeCells count="1">
    <mergeCell ref="A41:E4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4.8515625" style="0" customWidth="1"/>
    <col min="2" max="2" width="17.7109375" style="0" bestFit="1" customWidth="1"/>
    <col min="3" max="3" width="15.28125" style="0" bestFit="1" customWidth="1"/>
    <col min="5" max="5" width="13.140625" style="0" bestFit="1" customWidth="1"/>
    <col min="6" max="6" width="17.57421875" style="0" customWidth="1"/>
    <col min="7" max="7" width="13.00390625" style="0" bestFit="1" customWidth="1"/>
  </cols>
  <sheetData>
    <row r="1" ht="25.5" customHeight="1">
      <c r="A1" s="41" t="s">
        <v>85</v>
      </c>
    </row>
    <row r="2" ht="21">
      <c r="A2" s="4" t="s">
        <v>0</v>
      </c>
    </row>
    <row r="4" ht="18.75">
      <c r="A4" s="3" t="s">
        <v>83</v>
      </c>
    </row>
    <row r="5" ht="18.75">
      <c r="A5" s="3"/>
    </row>
    <row r="6" spans="1:2" ht="15">
      <c r="A6" s="2" t="s">
        <v>24</v>
      </c>
      <c r="B6" s="5">
        <v>63</v>
      </c>
    </row>
    <row r="7" ht="18.75">
      <c r="A7" s="3"/>
    </row>
    <row r="8" spans="1:7" s="2" customFormat="1" ht="15.75">
      <c r="A8" s="8" t="s">
        <v>36</v>
      </c>
      <c r="B8" s="13"/>
      <c r="C8" s="13"/>
      <c r="D8" s="13"/>
      <c r="E8" s="13"/>
      <c r="F8" s="13"/>
      <c r="G8" s="13"/>
    </row>
    <row r="9" spans="1:7" s="2" customFormat="1" ht="15">
      <c r="A9" s="13" t="s">
        <v>21</v>
      </c>
      <c r="B9" s="13" t="s">
        <v>27</v>
      </c>
      <c r="C9" s="13" t="s">
        <v>78</v>
      </c>
      <c r="D9" s="13" t="s">
        <v>29</v>
      </c>
      <c r="E9" s="13" t="s">
        <v>30</v>
      </c>
      <c r="F9" s="13" t="s">
        <v>31</v>
      </c>
      <c r="G9" s="13" t="s">
        <v>32</v>
      </c>
    </row>
    <row r="10" spans="1:7" ht="15">
      <c r="A10" s="34" t="s">
        <v>28</v>
      </c>
      <c r="B10" s="34">
        <v>209</v>
      </c>
      <c r="C10" s="34">
        <v>8</v>
      </c>
      <c r="D10" s="34">
        <v>0.8</v>
      </c>
      <c r="E10" s="34">
        <v>0.95</v>
      </c>
      <c r="F10" s="39">
        <f aca="true" t="shared" si="0" ref="F10:F15">B10*C10*D10*E10</f>
        <v>1270.72</v>
      </c>
      <c r="G10" s="12">
        <f aca="true" t="shared" si="1" ref="G10:G15">F10*$B$6</f>
        <v>80055.36</v>
      </c>
    </row>
    <row r="11" spans="1:7" ht="15">
      <c r="A11" s="34" t="s">
        <v>33</v>
      </c>
      <c r="B11" s="34">
        <v>209</v>
      </c>
      <c r="C11" s="34">
        <v>8</v>
      </c>
      <c r="D11" s="34">
        <v>0.85</v>
      </c>
      <c r="E11" s="34">
        <v>0.98</v>
      </c>
      <c r="F11" s="39">
        <f t="shared" si="0"/>
        <v>1392.776</v>
      </c>
      <c r="G11" s="12">
        <f t="shared" si="1"/>
        <v>87744.888</v>
      </c>
    </row>
    <row r="12" spans="1:7" ht="15">
      <c r="A12" s="34" t="s">
        <v>34</v>
      </c>
      <c r="B12" s="34">
        <v>209</v>
      </c>
      <c r="C12" s="34">
        <v>8</v>
      </c>
      <c r="D12" s="34">
        <v>0.85</v>
      </c>
      <c r="E12" s="34">
        <v>1</v>
      </c>
      <c r="F12" s="39">
        <f t="shared" si="0"/>
        <v>1421.2</v>
      </c>
      <c r="G12" s="12">
        <f t="shared" si="1"/>
        <v>89535.6</v>
      </c>
    </row>
    <row r="13" spans="1:7" ht="15">
      <c r="A13" s="34" t="s">
        <v>79</v>
      </c>
      <c r="B13" s="34"/>
      <c r="C13" s="34"/>
      <c r="D13" s="34"/>
      <c r="E13" s="34"/>
      <c r="F13" s="39">
        <f t="shared" si="0"/>
        <v>0</v>
      </c>
      <c r="G13" s="12">
        <f t="shared" si="1"/>
        <v>0</v>
      </c>
    </row>
    <row r="14" spans="1:7" ht="15">
      <c r="A14" s="34" t="s">
        <v>79</v>
      </c>
      <c r="B14" s="34"/>
      <c r="C14" s="34"/>
      <c r="D14" s="34"/>
      <c r="E14" s="34"/>
      <c r="F14" s="39">
        <f t="shared" si="0"/>
        <v>0</v>
      </c>
      <c r="G14" s="12">
        <f t="shared" si="1"/>
        <v>0</v>
      </c>
    </row>
    <row r="15" spans="1:7" ht="15">
      <c r="A15" s="34" t="s">
        <v>79</v>
      </c>
      <c r="B15" s="34"/>
      <c r="C15" s="34"/>
      <c r="D15" s="34"/>
      <c r="E15" s="34"/>
      <c r="F15" s="39">
        <f t="shared" si="0"/>
        <v>0</v>
      </c>
      <c r="G15" s="12">
        <f t="shared" si="1"/>
        <v>0</v>
      </c>
    </row>
    <row r="16" spans="1:7" ht="15">
      <c r="A16" s="6" t="s">
        <v>77</v>
      </c>
      <c r="B16" s="6"/>
      <c r="C16" s="6"/>
      <c r="D16" s="6"/>
      <c r="E16" s="6"/>
      <c r="F16" s="39"/>
      <c r="G16" s="11">
        <f>SUM(G10:G15)</f>
        <v>257335.84800000003</v>
      </c>
    </row>
    <row r="17" spans="1:7" ht="15">
      <c r="A17" s="6"/>
      <c r="B17" s="6"/>
      <c r="C17" s="6"/>
      <c r="D17" s="6"/>
      <c r="E17" s="6"/>
      <c r="F17" s="6"/>
      <c r="G17" s="6"/>
    </row>
    <row r="18" spans="1:7" ht="15.75">
      <c r="A18" s="8" t="s">
        <v>35</v>
      </c>
      <c r="B18" s="6"/>
      <c r="C18" s="6"/>
      <c r="D18" s="6"/>
      <c r="E18" s="6"/>
      <c r="F18" s="6"/>
      <c r="G18" s="11">
        <f>G16*Basiszahlen!B26</f>
        <v>257335.84800000003</v>
      </c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13" t="s">
        <v>18</v>
      </c>
      <c r="B20" s="6"/>
      <c r="C20" s="6"/>
      <c r="D20" s="6"/>
      <c r="E20" s="6"/>
      <c r="F20" s="6"/>
      <c r="G20" s="37">
        <f>Basiszahlen!B32</f>
        <v>23000</v>
      </c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13" t="s">
        <v>37</v>
      </c>
      <c r="B22" s="6"/>
      <c r="C22" s="6"/>
      <c r="D22" s="6"/>
      <c r="E22" s="6"/>
      <c r="F22" s="6"/>
      <c r="G22" s="11">
        <f>SUM(G16:G20)</f>
        <v>537671.696</v>
      </c>
    </row>
    <row r="25" spans="1:7" s="43" customFormat="1" ht="30.75" customHeight="1">
      <c r="A25" s="44" t="s">
        <v>86</v>
      </c>
      <c r="B25" s="44"/>
      <c r="C25" s="44"/>
      <c r="D25" s="44"/>
      <c r="E25" s="44"/>
      <c r="F25" s="44"/>
      <c r="G25" s="44"/>
    </row>
    <row r="28" ht="15">
      <c r="A28" s="45"/>
    </row>
  </sheetData>
  <sheetProtection sheet="1" objects="1" scenarios="1" selectLockedCells="1"/>
  <mergeCells count="1">
    <mergeCell ref="A25:G25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2" width="32.8515625" style="0" customWidth="1"/>
    <col min="3" max="3" width="25.00390625" style="0" customWidth="1"/>
    <col min="4" max="4" width="32.140625" style="0" customWidth="1"/>
  </cols>
  <sheetData>
    <row r="1" ht="22.5" customHeight="1">
      <c r="A1" s="41" t="s">
        <v>85</v>
      </c>
    </row>
    <row r="2" spans="1:2" ht="21">
      <c r="A2" s="4" t="s">
        <v>0</v>
      </c>
      <c r="B2" s="4"/>
    </row>
    <row r="4" ht="18.75">
      <c r="A4" s="3" t="s">
        <v>84</v>
      </c>
    </row>
    <row r="5" ht="18.75">
      <c r="A5" s="3"/>
    </row>
    <row r="6" spans="1:4" ht="18.75">
      <c r="A6" s="6"/>
      <c r="B6" s="7" t="s">
        <v>72</v>
      </c>
      <c r="C6" s="7" t="s">
        <v>81</v>
      </c>
      <c r="D6" s="23"/>
    </row>
    <row r="7" spans="1:4" ht="15.75">
      <c r="A7" s="15" t="s">
        <v>38</v>
      </c>
      <c r="B7" s="16">
        <f>Basiszahlen!B38</f>
        <v>461454.54545454547</v>
      </c>
      <c r="C7" s="16">
        <f>Erlösplanung!G22</f>
        <v>537671.696</v>
      </c>
      <c r="D7" s="24"/>
    </row>
    <row r="8" spans="1:4" ht="15">
      <c r="A8" s="6"/>
      <c r="B8" s="6"/>
      <c r="C8" s="9"/>
      <c r="D8" s="23"/>
    </row>
    <row r="9" spans="1:4" ht="15.75">
      <c r="A9" s="8" t="s">
        <v>43</v>
      </c>
      <c r="B9" s="8"/>
      <c r="C9" s="9"/>
      <c r="D9" s="23"/>
    </row>
    <row r="10" spans="1:4" ht="15">
      <c r="A10" s="6" t="s">
        <v>42</v>
      </c>
      <c r="B10" s="34"/>
      <c r="C10" s="32">
        <v>180000</v>
      </c>
      <c r="D10" s="25">
        <f>C10/$C$7</f>
        <v>0.33477678170360675</v>
      </c>
    </row>
    <row r="11" spans="1:4" ht="15.75">
      <c r="A11" s="10" t="s">
        <v>48</v>
      </c>
      <c r="B11" s="35"/>
      <c r="C11" s="32">
        <v>20000</v>
      </c>
      <c r="D11" s="25">
        <f>C11/$C$7</f>
        <v>0.037197420189289634</v>
      </c>
    </row>
    <row r="12" spans="1:4" ht="15.75">
      <c r="A12" s="10"/>
      <c r="B12" s="10"/>
      <c r="C12" s="9"/>
      <c r="D12" s="25"/>
    </row>
    <row r="13" spans="1:4" ht="15.75">
      <c r="A13" s="15" t="s">
        <v>63</v>
      </c>
      <c r="B13" s="15"/>
      <c r="C13" s="16">
        <f>C7-C10-C11</f>
        <v>337671.696</v>
      </c>
      <c r="D13" s="26">
        <f>C13/$C$7</f>
        <v>0.6280257981071037</v>
      </c>
    </row>
    <row r="14" spans="1:4" ht="15.75">
      <c r="A14" s="10"/>
      <c r="B14" s="10"/>
      <c r="C14" s="9"/>
      <c r="D14" s="25"/>
    </row>
    <row r="15" spans="1:4" ht="15">
      <c r="A15" s="6" t="s">
        <v>39</v>
      </c>
      <c r="B15" s="34"/>
      <c r="C15" s="32">
        <v>108000</v>
      </c>
      <c r="D15" s="25">
        <f aca="true" t="shared" si="0" ref="D15:D23">C15/$C$7</f>
        <v>0.20086606902216403</v>
      </c>
    </row>
    <row r="16" spans="1:4" ht="15">
      <c r="A16" s="6" t="s">
        <v>40</v>
      </c>
      <c r="B16" s="34"/>
      <c r="C16" s="32">
        <v>72000</v>
      </c>
      <c r="D16" s="25">
        <f t="shared" si="0"/>
        <v>0.1339107126814427</v>
      </c>
    </row>
    <row r="17" spans="1:4" ht="15">
      <c r="A17" s="6" t="s">
        <v>41</v>
      </c>
      <c r="B17" s="34"/>
      <c r="C17" s="33">
        <v>48000</v>
      </c>
      <c r="D17" s="25">
        <f t="shared" si="0"/>
        <v>0.08927380845429513</v>
      </c>
    </row>
    <row r="18" spans="1:4" ht="15">
      <c r="A18" s="6" t="s">
        <v>47</v>
      </c>
      <c r="B18" s="34"/>
      <c r="C18" s="33">
        <v>15000</v>
      </c>
      <c r="D18" s="25">
        <f t="shared" si="0"/>
        <v>0.02789806514196723</v>
      </c>
    </row>
    <row r="19" spans="1:4" ht="15">
      <c r="A19" s="6" t="s">
        <v>44</v>
      </c>
      <c r="B19" s="34"/>
      <c r="C19" s="33">
        <v>12000</v>
      </c>
      <c r="D19" s="25">
        <f t="shared" si="0"/>
        <v>0.02231845211357378</v>
      </c>
    </row>
    <row r="20" spans="1:4" ht="15">
      <c r="A20" s="6" t="s">
        <v>59</v>
      </c>
      <c r="B20" s="34"/>
      <c r="C20" s="33">
        <v>10000</v>
      </c>
      <c r="D20" s="25">
        <f t="shared" si="0"/>
        <v>0.018598710094644817</v>
      </c>
    </row>
    <row r="21" spans="1:4" ht="15">
      <c r="A21" s="6" t="s">
        <v>45</v>
      </c>
      <c r="B21" s="34"/>
      <c r="C21" s="33">
        <v>1600</v>
      </c>
      <c r="D21" s="25">
        <f t="shared" si="0"/>
        <v>0.002975793615143171</v>
      </c>
    </row>
    <row r="22" spans="1:4" ht="15">
      <c r="A22" s="6" t="s">
        <v>61</v>
      </c>
      <c r="B22" s="34"/>
      <c r="C22" s="33">
        <v>3000</v>
      </c>
      <c r="D22" s="25">
        <f t="shared" si="0"/>
        <v>0.005579613028393445</v>
      </c>
    </row>
    <row r="23" spans="1:4" ht="15">
      <c r="A23" s="6" t="s">
        <v>46</v>
      </c>
      <c r="B23" s="34"/>
      <c r="C23" s="33">
        <v>2000</v>
      </c>
      <c r="D23" s="25">
        <f t="shared" si="0"/>
        <v>0.0037197420189289637</v>
      </c>
    </row>
    <row r="24" spans="1:4" ht="15">
      <c r="A24" s="6"/>
      <c r="B24" s="6"/>
      <c r="C24" s="6"/>
      <c r="D24" s="25"/>
    </row>
    <row r="25" spans="1:4" ht="15">
      <c r="A25" s="17" t="s">
        <v>49</v>
      </c>
      <c r="B25" s="17"/>
      <c r="C25" s="16">
        <f>SUM(C15:C24)</f>
        <v>271600</v>
      </c>
      <c r="D25" s="26">
        <f>C25/$C$7</f>
        <v>0.5051409661705533</v>
      </c>
    </row>
    <row r="26" spans="1:4" ht="15">
      <c r="A26" s="6"/>
      <c r="B26" s="6"/>
      <c r="C26" s="6"/>
      <c r="D26" s="27"/>
    </row>
    <row r="27" spans="1:4" ht="15">
      <c r="A27" s="6"/>
      <c r="B27" s="6"/>
      <c r="C27" s="6"/>
      <c r="D27" s="27"/>
    </row>
    <row r="28" spans="1:4" ht="15.75">
      <c r="A28" s="8" t="s">
        <v>58</v>
      </c>
      <c r="B28" s="8"/>
      <c r="C28" s="6"/>
      <c r="D28" s="27"/>
    </row>
    <row r="29" spans="1:4" ht="15">
      <c r="A29" s="14" t="s">
        <v>60</v>
      </c>
      <c r="B29" s="36"/>
      <c r="C29" s="34">
        <v>1000</v>
      </c>
      <c r="D29" s="27">
        <f aca="true" t="shared" si="1" ref="D29:D37">C29/$C$7</f>
        <v>0.0018598710094644819</v>
      </c>
    </row>
    <row r="30" spans="1:4" ht="15">
      <c r="A30" s="14" t="s">
        <v>50</v>
      </c>
      <c r="B30" s="36"/>
      <c r="C30" s="34">
        <v>12000</v>
      </c>
      <c r="D30" s="27">
        <f t="shared" si="1"/>
        <v>0.02231845211357378</v>
      </c>
    </row>
    <row r="31" spans="1:4" ht="15">
      <c r="A31" s="14" t="s">
        <v>51</v>
      </c>
      <c r="B31" s="36"/>
      <c r="C31" s="34">
        <v>1000</v>
      </c>
      <c r="D31" s="27">
        <f t="shared" si="1"/>
        <v>0.0018598710094644819</v>
      </c>
    </row>
    <row r="32" spans="1:4" ht="15">
      <c r="A32" s="14" t="s">
        <v>52</v>
      </c>
      <c r="B32" s="36"/>
      <c r="C32" s="34">
        <v>1500</v>
      </c>
      <c r="D32" s="27">
        <f t="shared" si="1"/>
        <v>0.0027898065141967227</v>
      </c>
    </row>
    <row r="33" spans="1:4" ht="15">
      <c r="A33" s="14" t="s">
        <v>53</v>
      </c>
      <c r="B33" s="36"/>
      <c r="C33" s="34">
        <v>1200</v>
      </c>
      <c r="D33" s="27">
        <f t="shared" si="1"/>
        <v>0.0022318452113573783</v>
      </c>
    </row>
    <row r="34" spans="1:4" ht="15">
      <c r="A34" s="14" t="s">
        <v>54</v>
      </c>
      <c r="B34" s="36"/>
      <c r="C34" s="34">
        <v>1500</v>
      </c>
      <c r="D34" s="27">
        <f t="shared" si="1"/>
        <v>0.0027898065141967227</v>
      </c>
    </row>
    <row r="35" spans="1:4" ht="15">
      <c r="A35" s="14" t="s">
        <v>55</v>
      </c>
      <c r="B35" s="36"/>
      <c r="C35" s="34">
        <v>1200</v>
      </c>
      <c r="D35" s="27">
        <f t="shared" si="1"/>
        <v>0.0022318452113573783</v>
      </c>
    </row>
    <row r="36" spans="1:4" ht="15">
      <c r="A36" s="14" t="s">
        <v>56</v>
      </c>
      <c r="B36" s="36"/>
      <c r="C36" s="34">
        <v>12000</v>
      </c>
      <c r="D36" s="27">
        <f t="shared" si="1"/>
        <v>0.02231845211357378</v>
      </c>
    </row>
    <row r="37" spans="1:4" ht="15">
      <c r="A37" s="14" t="s">
        <v>57</v>
      </c>
      <c r="B37" s="36"/>
      <c r="C37" s="34">
        <v>2000</v>
      </c>
      <c r="D37" s="27">
        <f t="shared" si="1"/>
        <v>0.0037197420189289637</v>
      </c>
    </row>
    <row r="38" spans="1:4" ht="15">
      <c r="A38" s="14"/>
      <c r="B38" s="14"/>
      <c r="C38" s="6"/>
      <c r="D38" s="27"/>
    </row>
    <row r="39" spans="1:4" ht="15">
      <c r="A39" s="18" t="s">
        <v>62</v>
      </c>
      <c r="B39" s="18"/>
      <c r="C39" s="17">
        <f>SUM(C29:C38)</f>
        <v>33400</v>
      </c>
      <c r="D39" s="26">
        <f>C39/$C$7</f>
        <v>0.062119691716113694</v>
      </c>
    </row>
    <row r="40" spans="1:4" ht="15">
      <c r="A40" s="14"/>
      <c r="B40" s="14"/>
      <c r="C40" s="6"/>
      <c r="D40" s="27"/>
    </row>
    <row r="41" spans="1:4" ht="15">
      <c r="A41" s="19" t="s">
        <v>64</v>
      </c>
      <c r="B41" s="19"/>
      <c r="C41" s="20">
        <f>C13-C25-C39</f>
        <v>32671.695999999996</v>
      </c>
      <c r="D41" s="28">
        <f>C41/$C$7</f>
        <v>0.060765140220436664</v>
      </c>
    </row>
    <row r="42" spans="1:4" ht="15">
      <c r="A42" s="14"/>
      <c r="B42" s="14"/>
      <c r="C42" s="6"/>
      <c r="D42" s="23"/>
    </row>
    <row r="43" spans="1:4" ht="15">
      <c r="A43" s="13" t="s">
        <v>65</v>
      </c>
      <c r="B43" s="13"/>
      <c r="C43" s="6"/>
      <c r="D43" s="23"/>
    </row>
    <row r="44" spans="1:4" ht="15">
      <c r="A44" s="6" t="s">
        <v>66</v>
      </c>
      <c r="B44" s="34"/>
      <c r="C44" s="32">
        <f>C41*0.15</f>
        <v>4900.754399999999</v>
      </c>
      <c r="D44" s="23"/>
    </row>
    <row r="45" spans="1:4" ht="15">
      <c r="A45" s="6" t="s">
        <v>67</v>
      </c>
      <c r="B45" s="34"/>
      <c r="C45" s="32">
        <f>C44*0.055</f>
        <v>269.54149199999995</v>
      </c>
      <c r="D45" s="23"/>
    </row>
    <row r="46" spans="1:4" ht="15">
      <c r="A46" s="6" t="s">
        <v>68</v>
      </c>
      <c r="B46" s="34"/>
      <c r="C46" s="33">
        <v>1276</v>
      </c>
      <c r="D46" s="6" t="s">
        <v>70</v>
      </c>
    </row>
    <row r="47" spans="1:4" ht="15">
      <c r="A47" s="6"/>
      <c r="B47" s="6"/>
      <c r="C47" s="6"/>
      <c r="D47" s="23"/>
    </row>
    <row r="48" spans="1:4" ht="15">
      <c r="A48" s="17" t="s">
        <v>69</v>
      </c>
      <c r="B48" s="17"/>
      <c r="C48" s="16">
        <f>SUM(C44:C47)</f>
        <v>6446.295891999999</v>
      </c>
      <c r="D48" s="29">
        <f>C48/$C$7</f>
        <v>0.01198927884796078</v>
      </c>
    </row>
    <row r="49" spans="1:4" ht="15">
      <c r="A49" s="6"/>
      <c r="B49" s="6"/>
      <c r="C49" s="6"/>
      <c r="D49" s="30"/>
    </row>
    <row r="50" spans="1:4" ht="15">
      <c r="A50" s="6"/>
      <c r="B50" s="6"/>
      <c r="C50" s="6"/>
      <c r="D50" s="30"/>
    </row>
    <row r="51" spans="1:4" ht="18.75">
      <c r="A51" s="21" t="s">
        <v>71</v>
      </c>
      <c r="B51" s="21"/>
      <c r="C51" s="22">
        <f>C41-C48</f>
        <v>26225.400107999998</v>
      </c>
      <c r="D51" s="31">
        <f>C51/$C$7</f>
        <v>0.04877586137247589</v>
      </c>
    </row>
    <row r="54" spans="1:5" ht="30" customHeight="1">
      <c r="A54" s="44" t="s">
        <v>86</v>
      </c>
      <c r="B54" s="44"/>
      <c r="C54" s="44"/>
      <c r="D54" s="44"/>
      <c r="E54" s="42"/>
    </row>
  </sheetData>
  <sheetProtection sheet="1" objects="1" scenarios="1" selectLockedCells="1"/>
  <mergeCells count="1">
    <mergeCell ref="A54:D5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Hensch</dc:creator>
  <cp:keywords/>
  <dc:description/>
  <cp:lastModifiedBy>Hensch</cp:lastModifiedBy>
  <dcterms:created xsi:type="dcterms:W3CDTF">2012-11-21T06:53:00Z</dcterms:created>
  <dcterms:modified xsi:type="dcterms:W3CDTF">2012-11-21T09:01:09Z</dcterms:modified>
  <cp:category/>
  <cp:version/>
  <cp:contentType/>
  <cp:contentStatus/>
</cp:coreProperties>
</file>